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6" windowHeight="7740" activeTab="0"/>
  </bookViews>
  <sheets>
    <sheet name="TE-PNY1123" sheetId="1" r:id="rId1"/>
    <sheet name="Current" sheetId="2" r:id="rId2"/>
    <sheet name="Revision History" sheetId="3" r:id="rId3"/>
  </sheets>
  <definedNames>
    <definedName name="__123Graph_A" hidden="1">'TE-PNY1123'!$E$21:$E$25</definedName>
    <definedName name="__123Graph_X" hidden="1">'TE-PNY1123'!$C$21:$C$25</definedName>
    <definedName name="_Regression_Int" localSheetId="0" hidden="1">1</definedName>
    <definedName name="_Regression_Out" hidden="1">'TE-PNY1123'!$I$19</definedName>
    <definedName name="_Regression_X" hidden="1">'TE-PNY1123'!$C$21:$C$25</definedName>
    <definedName name="_Regression_Y" hidden="1">'TE-PNY1123'!$E$21:$E$25</definedName>
    <definedName name="_xlnm.Print_Area" localSheetId="0">'TE-PNY1123'!$A$1:$H$43</definedName>
    <definedName name="Print_Area_MI" localSheetId="0">'TE-PNY1123'!$A$3:$H$48</definedName>
  </definedNames>
  <calcPr fullCalcOnLoad="1"/>
</workbook>
</file>

<file path=xl/sharedStrings.xml><?xml version="1.0" encoding="utf-8"?>
<sst xmlns="http://schemas.openxmlformats.org/spreadsheetml/2006/main" count="70" uniqueCount="69">
  <si>
    <t>Jim Tisch</t>
  </si>
  <si>
    <t>Tisch</t>
  </si>
  <si>
    <t>TE-5028A</t>
  </si>
  <si>
    <t>Plate or</t>
  </si>
  <si>
    <t xml:space="preserve"> Test #</t>
  </si>
  <si>
    <t xml:space="preserve">    1</t>
  </si>
  <si>
    <t xml:space="preserve">  Slope =</t>
  </si>
  <si>
    <t xml:space="preserve">    2</t>
  </si>
  <si>
    <t xml:space="preserve">    3</t>
  </si>
  <si>
    <t xml:space="preserve">    4</t>
  </si>
  <si>
    <t xml:space="preserve">    5</t>
  </si>
  <si>
    <t xml:space="preserve">     Calculations</t>
  </si>
  <si>
    <t>Qstd = 1/m[Sqrt(H2O(Pa/Pstd)(Tstd/Ta))-b]</t>
  </si>
  <si>
    <t>Qstd = standard flow rate</t>
  </si>
  <si>
    <t>m  = calibrator Qstd slope</t>
  </si>
  <si>
    <t>b  = calibrator Qstd intercept</t>
  </si>
  <si>
    <t>Ta = actual temperature during calibration (deg K)</t>
  </si>
  <si>
    <t>Pa = actual pressure during calibration (mm Hg)</t>
  </si>
  <si>
    <t>Tstd = 298 deg K</t>
  </si>
  <si>
    <t>Pstd = 760 mm Hg</t>
  </si>
  <si>
    <t>For subsequent calculation of sampler flow:</t>
  </si>
  <si>
    <t>m   = sampler slope</t>
  </si>
  <si>
    <t>b   = sampler intercept</t>
  </si>
  <si>
    <t>Tav = daily average temperature</t>
  </si>
  <si>
    <t>Pav = daily average pressure</t>
  </si>
  <si>
    <t># of Observations:</t>
  </si>
  <si>
    <t>Location:</t>
  </si>
  <si>
    <t>Sampler:</t>
  </si>
  <si>
    <t>Date:</t>
  </si>
  <si>
    <t>Tech:</t>
  </si>
  <si>
    <t>Temperature (deg F):</t>
  </si>
  <si>
    <t>Corrected Pressure (mm Hg):</t>
  </si>
  <si>
    <t>Temperature (deg K):</t>
  </si>
  <si>
    <t>Make:</t>
  </si>
  <si>
    <t>Model:</t>
  </si>
  <si>
    <t>Serial#:</t>
  </si>
  <si>
    <t>Qstd Slope:</t>
  </si>
  <si>
    <t>Qstd Intercept:</t>
  </si>
  <si>
    <t>Date Certified:</t>
  </si>
  <si>
    <t>Intercept =</t>
  </si>
  <si>
    <t>Corr. coeff.=</t>
  </si>
  <si>
    <t>TE-PNY1123</t>
  </si>
  <si>
    <t>FLOW (mano) = [Sqrt(in H2O)(Pa/Pstd)(Tstd/Ta)]</t>
  </si>
  <si>
    <t>FLOW (mano) = manometer on blower motor port</t>
  </si>
  <si>
    <t>FLOW (corrected) = corrected flow reading</t>
  </si>
  <si>
    <t>H2O (in) = manometer on orifice</t>
  </si>
  <si>
    <t>1/m((Sqrt(in H2O)(298/Tav)(Pav/760))-b)</t>
  </si>
  <si>
    <t>(in H2O) = manometer on blower motor port</t>
  </si>
  <si>
    <t>Barometric Pressure (in Hg):</t>
  </si>
  <si>
    <t>Average Press. (in Hg):</t>
  </si>
  <si>
    <t>Average Temp. (deg F):</t>
  </si>
  <si>
    <t>Average Temp. (deg K):</t>
  </si>
  <si>
    <t>Corrected Average (mm Hg):</t>
  </si>
  <si>
    <t>Site Information</t>
  </si>
  <si>
    <t>Cleves Ohio</t>
  </si>
  <si>
    <t>Site ID:</t>
  </si>
  <si>
    <t>Serial No:</t>
  </si>
  <si>
    <t>Site Conditions</t>
  </si>
  <si>
    <t>Calibration Orifice</t>
  </si>
  <si>
    <t>Calibration Information</t>
  </si>
  <si>
    <t>Qstd</t>
  </si>
  <si>
    <t>(m3/min)</t>
  </si>
  <si>
    <t>FLOW</t>
  </si>
  <si>
    <t>(mano)</t>
  </si>
  <si>
    <t>(corrected)</t>
  </si>
  <si>
    <t>Linear Regression</t>
  </si>
  <si>
    <t>In H2O</t>
  </si>
  <si>
    <t>NOTE: Ensure calibration orifice has been certified within 12 months of use</t>
  </si>
  <si>
    <t>Tisch Environmental 145 South Miami Ave, Cleves OH 45002 ● 877.263.7610 ● sales@tisch-env.com ●  www.tisch-env.com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</si>
</sst>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_)"/>
    <numFmt numFmtId="167" formatCode="0.000_)"/>
    <numFmt numFmtId="168" formatCode="0.0_)"/>
    <numFmt numFmtId="169" formatCode="0.0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[$-409]dddd\,\ mmmm\ dd\,\ yyyy"/>
    <numFmt numFmtId="176" formatCode="[$-409]d\-mmm\-yy;@"/>
  </numFmts>
  <fonts count="4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vertical="top"/>
    </xf>
    <xf numFmtId="0" fontId="20" fillId="0" borderId="12" xfId="0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left" vertical="top"/>
      <protection locked="0"/>
    </xf>
    <xf numFmtId="0" fontId="20" fillId="0" borderId="12" xfId="0" applyFont="1" applyBorder="1" applyAlignment="1">
      <alignment horizontal="right" vertical="top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0" fontId="0" fillId="0" borderId="13" xfId="0" applyBorder="1" applyAlignment="1">
      <alignment/>
    </xf>
    <xf numFmtId="176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top"/>
    </xf>
    <xf numFmtId="0" fontId="20" fillId="0" borderId="0" xfId="0" applyFont="1" applyBorder="1" applyAlignment="1" applyProtection="1">
      <alignment horizontal="center" vertical="top"/>
      <protection/>
    </xf>
    <xf numFmtId="167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center"/>
      <protection locked="0"/>
    </xf>
    <xf numFmtId="174" fontId="0" fillId="0" borderId="14" xfId="0" applyNumberFormat="1" applyFont="1" applyBorder="1" applyAlignment="1">
      <alignment horizontal="left"/>
    </xf>
    <xf numFmtId="167" fontId="2" fillId="0" borderId="14" xfId="0" applyNumberFormat="1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top"/>
      <protection locked="0"/>
    </xf>
    <xf numFmtId="167" fontId="0" fillId="0" borderId="12" xfId="0" applyNumberFormat="1" applyBorder="1" applyAlignment="1" applyProtection="1">
      <alignment horizontal="center" vertical="top"/>
      <protection/>
    </xf>
    <xf numFmtId="168" fontId="2" fillId="0" borderId="12" xfId="0" applyNumberFormat="1" applyFont="1" applyBorder="1" applyAlignment="1" applyProtection="1">
      <alignment horizontal="center" vertical="top"/>
      <protection locked="0"/>
    </xf>
    <xf numFmtId="164" fontId="0" fillId="0" borderId="12" xfId="0" applyNumberFormat="1" applyBorder="1" applyAlignment="1" applyProtection="1">
      <alignment horizontal="center" vertical="top"/>
      <protection/>
    </xf>
    <xf numFmtId="1" fontId="2" fillId="0" borderId="17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2" fillId="0" borderId="12" xfId="0" applyFont="1" applyBorder="1" applyAlignment="1" applyProtection="1">
      <alignment horizontal="left" vertical="top"/>
      <protection locked="0"/>
    </xf>
    <xf numFmtId="0" fontId="0" fillId="0" borderId="12" xfId="0" applyBorder="1" applyAlignment="1">
      <alignment vertical="top"/>
    </xf>
    <xf numFmtId="0" fontId="21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165" fontId="0" fillId="0" borderId="16" xfId="0" applyNumberFormat="1" applyBorder="1" applyAlignment="1" applyProtection="1">
      <alignment horizontal="left"/>
      <protection/>
    </xf>
    <xf numFmtId="165" fontId="0" fillId="0" borderId="14" xfId="0" applyNumberFormat="1" applyBorder="1" applyAlignment="1" applyProtection="1">
      <alignment horizontal="left"/>
      <protection/>
    </xf>
    <xf numFmtId="165" fontId="0" fillId="0" borderId="17" xfId="0" applyNumberFormat="1" applyBorder="1" applyAlignment="1" applyProtection="1">
      <alignment horizontal="left" vertical="top"/>
      <protection/>
    </xf>
    <xf numFmtId="164" fontId="2" fillId="0" borderId="1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2" fillId="0" borderId="12" xfId="0" applyNumberFormat="1" applyFont="1" applyBorder="1" applyAlignment="1" applyProtection="1">
      <alignment horizontal="left" vertical="top"/>
      <protection locked="0"/>
    </xf>
    <xf numFmtId="0" fontId="0" fillId="0" borderId="15" xfId="0" applyBorder="1" applyAlignment="1">
      <alignment/>
    </xf>
    <xf numFmtId="0" fontId="20" fillId="0" borderId="12" xfId="0" applyFont="1" applyBorder="1" applyAlignment="1" applyProtection="1">
      <alignment horizontal="right" vertical="top"/>
      <protection/>
    </xf>
    <xf numFmtId="0" fontId="2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horizontal="right" vertical="top"/>
      <protection locked="0"/>
    </xf>
    <xf numFmtId="0" fontId="20" fillId="0" borderId="0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 vertical="top"/>
      <protection/>
    </xf>
    <xf numFmtId="0" fontId="23" fillId="0" borderId="12" xfId="0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 horizontal="left"/>
      <protection locked="0"/>
    </xf>
    <xf numFmtId="166" fontId="2" fillId="0" borderId="14" xfId="0" applyNumberFormat="1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top"/>
      <protection/>
    </xf>
    <xf numFmtId="0" fontId="20" fillId="0" borderId="11" xfId="0" applyFont="1" applyBorder="1" applyAlignment="1" applyProtection="1">
      <alignment horizontal="right" vertical="top"/>
      <protection/>
    </xf>
    <xf numFmtId="176" fontId="2" fillId="0" borderId="12" xfId="0" applyNumberFormat="1" applyFont="1" applyBorder="1" applyAlignment="1" applyProtection="1">
      <alignment horizontal="left" vertical="top"/>
      <protection locked="0"/>
    </xf>
    <xf numFmtId="176" fontId="2" fillId="0" borderId="17" xfId="0" applyNumberFormat="1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center"/>
      <protection/>
    </xf>
    <xf numFmtId="15" fontId="2" fillId="0" borderId="10" xfId="0" applyNumberFormat="1" applyFont="1" applyBorder="1" applyAlignment="1" applyProtection="1">
      <alignment horizontal="left"/>
      <protection locked="0"/>
    </xf>
    <xf numFmtId="15" fontId="2" fillId="0" borderId="16" xfId="0" applyNumberFormat="1" applyFont="1" applyBorder="1" applyAlignment="1" applyProtection="1">
      <alignment horizontal="left"/>
      <protection locked="0"/>
    </xf>
    <xf numFmtId="15" fontId="2" fillId="0" borderId="12" xfId="0" applyNumberFormat="1" applyFont="1" applyBorder="1" applyAlignment="1" applyProtection="1">
      <alignment horizontal="left" vertical="top"/>
      <protection locked="0"/>
    </xf>
    <xf numFmtId="15" fontId="2" fillId="0" borderId="17" xfId="0" applyNumberFormat="1" applyFont="1" applyBorder="1" applyAlignment="1" applyProtection="1">
      <alignment horizontal="left" vertical="top"/>
      <protection locked="0"/>
    </xf>
    <xf numFmtId="0" fontId="20" fillId="0" borderId="15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775"/>
          <c:h val="0.9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1.3741x + 0.243
R² = 0.9988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'TE-PNY1123'!$C$21:$C$25</c:f>
              <c:numCache>
                <c:ptCount val="5"/>
                <c:pt idx="0">
                  <c:v>1.523826414188424</c:v>
                </c:pt>
                <c:pt idx="1">
                  <c:v>1.42757114921184</c:v>
                </c:pt>
                <c:pt idx="2">
                  <c:v>1.3842626670927471</c:v>
                </c:pt>
                <c:pt idx="3">
                  <c:v>1.3395484930967765</c:v>
                </c:pt>
                <c:pt idx="4">
                  <c:v>1.2288739508181945</c:v>
                </c:pt>
              </c:numCache>
            </c:numRef>
          </c:xVal>
          <c:yVal>
            <c:numRef>
              <c:f>'TE-PNY1123'!$E$21:$E$25</c:f>
              <c:numCache>
                <c:ptCount val="5"/>
                <c:pt idx="0">
                  <c:v>2.3387801327680577</c:v>
                </c:pt>
                <c:pt idx="1">
                  <c:v>2.2050230554462233</c:v>
                </c:pt>
                <c:pt idx="2">
                  <c:v>2.1468327626352055</c:v>
                </c:pt>
                <c:pt idx="3">
                  <c:v>2.0748513184161705</c:v>
                </c:pt>
                <c:pt idx="4">
                  <c:v>1.9359466191032346</c:v>
                </c:pt>
              </c:numCache>
            </c:numRef>
          </c:yVal>
          <c:smooth val="0"/>
        </c:ser>
        <c:axId val="17897653"/>
        <c:axId val="26861150"/>
      </c:scatterChart>
      <c:valAx>
        <c:axId val="1789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861150"/>
        <c:crosses val="autoZero"/>
        <c:crossBetween val="midCat"/>
        <c:dispUnits/>
      </c:valAx>
      <c:valAx>
        <c:axId val="26861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4</xdr:col>
      <xdr:colOff>85725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3238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0</xdr:row>
      <xdr:rowOff>295275</xdr:rowOff>
    </xdr:from>
    <xdr:to>
      <xdr:col>8</xdr:col>
      <xdr:colOff>238125</xdr:colOff>
      <xdr:row>0</xdr:row>
      <xdr:rowOff>1000125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295275"/>
          <a:ext cx="3543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TE-PNY1123 Accuvol Modified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Calibration Worksheet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L43"/>
  <sheetViews>
    <sheetView tabSelected="1" zoomScale="160" zoomScaleNormal="160" zoomScalePageLayoutView="0" workbookViewId="0" topLeftCell="A1">
      <selection activeCell="H24" sqref="H24"/>
    </sheetView>
  </sheetViews>
  <sheetFormatPr defaultColWidth="9.625" defaultRowHeight="12.75"/>
  <cols>
    <col min="1" max="6" width="10.625" style="0" customWidth="1"/>
    <col min="7" max="7" width="11.50390625" style="0" customWidth="1"/>
    <col min="8" max="8" width="12.75390625" style="0" customWidth="1"/>
    <col min="9" max="9" width="10.625" style="0" customWidth="1"/>
  </cols>
  <sheetData>
    <row r="1" ht="87.75" customHeight="1"/>
    <row r="2" ht="13.5" customHeight="1"/>
    <row r="3" spans="1:8" ht="15.75" thickBot="1">
      <c r="A3" s="78" t="s">
        <v>53</v>
      </c>
      <c r="B3" s="78"/>
      <c r="C3" s="78"/>
      <c r="D3" s="78"/>
      <c r="E3" s="78"/>
      <c r="F3" s="78"/>
      <c r="G3" s="78"/>
      <c r="H3" s="78"/>
    </row>
    <row r="4" spans="1:8" ht="19.5" customHeight="1">
      <c r="A4" s="59"/>
      <c r="B4" s="10" t="s">
        <v>26</v>
      </c>
      <c r="C4" s="11" t="s">
        <v>54</v>
      </c>
      <c r="D4" s="12" t="s">
        <v>55</v>
      </c>
      <c r="E4" s="13">
        <v>145</v>
      </c>
      <c r="F4" s="10" t="s">
        <v>28</v>
      </c>
      <c r="G4" s="79">
        <v>41943</v>
      </c>
      <c r="H4" s="80"/>
    </row>
    <row r="5" spans="1:8" ht="18" customHeight="1" thickBot="1">
      <c r="A5" s="14"/>
      <c r="B5" s="15" t="s">
        <v>27</v>
      </c>
      <c r="C5" s="16" t="s">
        <v>41</v>
      </c>
      <c r="D5" s="17" t="s">
        <v>56</v>
      </c>
      <c r="E5" s="18">
        <v>534</v>
      </c>
      <c r="F5" s="15" t="s">
        <v>29</v>
      </c>
      <c r="G5" s="81" t="s">
        <v>0</v>
      </c>
      <c r="H5" s="82"/>
    </row>
    <row r="6" spans="1:8" ht="13.5" customHeight="1">
      <c r="A6" s="1"/>
      <c r="B6" s="1"/>
      <c r="C6" s="1"/>
      <c r="D6" s="1"/>
      <c r="E6" s="1"/>
      <c r="F6" s="1"/>
      <c r="G6" s="1"/>
      <c r="H6" s="1"/>
    </row>
    <row r="7" spans="1:8" ht="15.75" thickBot="1">
      <c r="A7" s="68" t="s">
        <v>57</v>
      </c>
      <c r="B7" s="68"/>
      <c r="C7" s="68"/>
      <c r="D7" s="68"/>
      <c r="E7" s="68"/>
      <c r="F7" s="68"/>
      <c r="G7" s="68"/>
      <c r="H7" s="68"/>
    </row>
    <row r="8" spans="1:10" ht="18.75" customHeight="1">
      <c r="A8" s="83" t="s">
        <v>48</v>
      </c>
      <c r="B8" s="72"/>
      <c r="C8" s="72"/>
      <c r="D8" s="55">
        <v>29.8</v>
      </c>
      <c r="E8" s="72" t="s">
        <v>31</v>
      </c>
      <c r="F8" s="72"/>
      <c r="G8" s="72"/>
      <c r="H8" s="52">
        <f>(D8-(0/1000))*25.4</f>
        <v>756.92</v>
      </c>
      <c r="J8" s="9"/>
    </row>
    <row r="9" spans="1:10" ht="13.5">
      <c r="A9" s="71" t="s">
        <v>30</v>
      </c>
      <c r="B9" s="66"/>
      <c r="C9" s="66"/>
      <c r="D9" s="56">
        <v>68</v>
      </c>
      <c r="E9" s="66" t="s">
        <v>32</v>
      </c>
      <c r="F9" s="66"/>
      <c r="G9" s="66"/>
      <c r="H9" s="53">
        <f>((D9-32)/1.8)+273</f>
        <v>293</v>
      </c>
      <c r="J9" s="8"/>
    </row>
    <row r="10" spans="1:10" ht="13.5">
      <c r="A10" s="71" t="s">
        <v>49</v>
      </c>
      <c r="B10" s="66"/>
      <c r="C10" s="66"/>
      <c r="D10" s="57">
        <v>29.92</v>
      </c>
      <c r="E10" s="66" t="s">
        <v>52</v>
      </c>
      <c r="F10" s="66"/>
      <c r="G10" s="66"/>
      <c r="H10" s="53">
        <f>D10*25.4</f>
        <v>759.968</v>
      </c>
      <c r="J10" s="9"/>
    </row>
    <row r="11" spans="1:8" s="46" customFormat="1" ht="18" customHeight="1" thickBot="1">
      <c r="A11" s="75" t="s">
        <v>50</v>
      </c>
      <c r="B11" s="67"/>
      <c r="C11" s="67"/>
      <c r="D11" s="58">
        <v>70</v>
      </c>
      <c r="E11" s="67" t="s">
        <v>51</v>
      </c>
      <c r="F11" s="67"/>
      <c r="G11" s="67"/>
      <c r="H11" s="54">
        <f>(D11-32)/1.8+273</f>
        <v>294.1111111111111</v>
      </c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.75" thickBot="1">
      <c r="A13" s="68" t="s">
        <v>58</v>
      </c>
      <c r="B13" s="68"/>
      <c r="C13" s="68"/>
      <c r="D13" s="68"/>
      <c r="E13" s="68"/>
      <c r="F13" s="68"/>
      <c r="G13" s="68"/>
      <c r="H13" s="68"/>
    </row>
    <row r="14" spans="1:8" ht="15" customHeight="1">
      <c r="A14" s="19"/>
      <c r="B14" s="61" t="s">
        <v>33</v>
      </c>
      <c r="C14" s="5" t="s">
        <v>1</v>
      </c>
      <c r="D14" s="6"/>
      <c r="E14" s="66" t="s">
        <v>36</v>
      </c>
      <c r="F14" s="66"/>
      <c r="G14" s="69">
        <v>1.58304</v>
      </c>
      <c r="H14" s="70"/>
    </row>
    <row r="15" spans="1:8" ht="13.5">
      <c r="A15" s="19"/>
      <c r="B15" s="61" t="s">
        <v>34</v>
      </c>
      <c r="C15" s="5" t="s">
        <v>2</v>
      </c>
      <c r="D15" s="6"/>
      <c r="E15" s="66" t="s">
        <v>37</v>
      </c>
      <c r="F15" s="66"/>
      <c r="G15" s="69">
        <v>-0.00941</v>
      </c>
      <c r="H15" s="70"/>
    </row>
    <row r="16" spans="1:8" s="46" customFormat="1" ht="19.5" customHeight="1" thickBot="1">
      <c r="A16" s="14"/>
      <c r="B16" s="60" t="s">
        <v>35</v>
      </c>
      <c r="C16" s="47">
        <v>1179</v>
      </c>
      <c r="D16" s="48"/>
      <c r="E16" s="67" t="s">
        <v>38</v>
      </c>
      <c r="F16" s="67"/>
      <c r="G16" s="76">
        <v>41940</v>
      </c>
      <c r="H16" s="77"/>
    </row>
    <row r="17" spans="1:8" ht="12.75" customHeight="1">
      <c r="A17" s="6"/>
      <c r="B17" s="7"/>
      <c r="C17" s="5"/>
      <c r="D17" s="6"/>
      <c r="E17" s="4"/>
      <c r="F17" s="4"/>
      <c r="G17" s="20"/>
      <c r="H17" s="20"/>
    </row>
    <row r="18" spans="1:8" ht="15.75" thickBot="1">
      <c r="A18" s="68" t="s">
        <v>59</v>
      </c>
      <c r="B18" s="68"/>
      <c r="C18" s="68"/>
      <c r="D18" s="68"/>
      <c r="E18" s="68"/>
      <c r="F18" s="68"/>
      <c r="G18" s="68"/>
      <c r="H18" s="68"/>
    </row>
    <row r="19" spans="1:12" s="37" customFormat="1" ht="15" customHeight="1">
      <c r="A19" s="31" t="s">
        <v>3</v>
      </c>
      <c r="B19" s="32" t="s">
        <v>66</v>
      </c>
      <c r="C19" s="32" t="s">
        <v>60</v>
      </c>
      <c r="D19" s="32" t="s">
        <v>62</v>
      </c>
      <c r="E19" s="32" t="s">
        <v>62</v>
      </c>
      <c r="F19" s="33"/>
      <c r="G19" s="34"/>
      <c r="H19" s="35"/>
      <c r="I19" s="36"/>
      <c r="J19" s="2"/>
      <c r="K19" s="36"/>
      <c r="L19" s="36"/>
    </row>
    <row r="20" spans="1:12" ht="13.5">
      <c r="A20" s="25" t="s">
        <v>4</v>
      </c>
      <c r="B20" s="22"/>
      <c r="C20" s="22" t="s">
        <v>61</v>
      </c>
      <c r="D20" s="22" t="s">
        <v>63</v>
      </c>
      <c r="E20" s="22" t="s">
        <v>64</v>
      </c>
      <c r="F20" s="21"/>
      <c r="G20" s="73" t="s">
        <v>65</v>
      </c>
      <c r="H20" s="74"/>
      <c r="I20" s="2"/>
      <c r="J20" s="3"/>
      <c r="K20" s="3"/>
      <c r="L20" s="3"/>
    </row>
    <row r="21" spans="1:12" ht="12">
      <c r="A21" s="26" t="s">
        <v>5</v>
      </c>
      <c r="B21" s="27">
        <v>5.7</v>
      </c>
      <c r="C21" s="23">
        <f>1/$G$14*(SQRT(B21*($H$8/760)*(298/$H$9))-$G$15)</f>
        <v>1.523826414188424</v>
      </c>
      <c r="D21" s="28">
        <v>5.4</v>
      </c>
      <c r="E21" s="24">
        <f>(SQRT(($H$8/760)*(298/$H$9)*D21))</f>
        <v>2.3387801327680577</v>
      </c>
      <c r="F21" s="6"/>
      <c r="G21" s="4" t="s">
        <v>6</v>
      </c>
      <c r="H21" s="29">
        <f>SLOPE(E21:E25,C21:C25)</f>
        <v>1.3740540009448996</v>
      </c>
      <c r="I21" s="2"/>
      <c r="J21" s="3"/>
      <c r="K21" s="3"/>
      <c r="L21" s="3"/>
    </row>
    <row r="22" spans="1:12" ht="12">
      <c r="A22" s="26" t="s">
        <v>7</v>
      </c>
      <c r="B22" s="27">
        <v>5</v>
      </c>
      <c r="C22" s="23">
        <f>1/$G$14*(SQRT(B22*($H$8/760)*(298/$H$9))-$G$15)</f>
        <v>1.42757114921184</v>
      </c>
      <c r="D22" s="28">
        <v>4.8</v>
      </c>
      <c r="E22" s="24">
        <f>(SQRT(($H$8/760)*(298/$H$9)*D22))</f>
        <v>2.2050230554462233</v>
      </c>
      <c r="F22" s="62" t="s">
        <v>39</v>
      </c>
      <c r="G22" s="62"/>
      <c r="H22" s="29">
        <f>INTERCEPT(E21:E25,C21:C25)</f>
        <v>0.242970293348848</v>
      </c>
      <c r="I22" s="2"/>
      <c r="J22" s="3"/>
      <c r="K22" s="3"/>
      <c r="L22" s="3"/>
    </row>
    <row r="23" spans="1:12" ht="12">
      <c r="A23" s="26" t="s">
        <v>8</v>
      </c>
      <c r="B23" s="27">
        <v>4.7</v>
      </c>
      <c r="C23" s="23">
        <f>1/$G$14*(SQRT(B23*($H$8/760)*(298/$H$9))-$G$15)</f>
        <v>1.3842626670927471</v>
      </c>
      <c r="D23" s="28">
        <v>4.55</v>
      </c>
      <c r="E23" s="24">
        <f>(SQRT(($H$8/760)*(298/$H$9)*D23))</f>
        <v>2.1468327626352055</v>
      </c>
      <c r="F23" s="62" t="s">
        <v>40</v>
      </c>
      <c r="G23" s="62"/>
      <c r="H23" s="29">
        <f>RSQ(E21:E25,C21:C25)</f>
        <v>0.998846881914006</v>
      </c>
      <c r="I23" s="2"/>
      <c r="J23" s="3"/>
      <c r="K23" s="3"/>
      <c r="L23" s="3"/>
    </row>
    <row r="24" spans="1:12" ht="12">
      <c r="A24" s="26" t="s">
        <v>9</v>
      </c>
      <c r="B24" s="27">
        <v>4.4</v>
      </c>
      <c r="C24" s="23">
        <f>1/$G$14*(SQRT(B24*($H$8/760)*(298/$H$9))-$G$15)</f>
        <v>1.3395484930967765</v>
      </c>
      <c r="D24" s="28">
        <v>4.25</v>
      </c>
      <c r="E24" s="24">
        <f>(SQRT(($H$8/760)*(298/$H$9)*D24))</f>
        <v>2.0748513184161705</v>
      </c>
      <c r="F24" s="6"/>
      <c r="G24" s="6"/>
      <c r="H24" s="30"/>
      <c r="I24" s="3"/>
      <c r="J24" s="3"/>
      <c r="K24" s="3"/>
      <c r="L24" s="3"/>
    </row>
    <row r="25" spans="1:12" s="46" customFormat="1" ht="18.75" customHeight="1" thickBot="1">
      <c r="A25" s="38" t="s">
        <v>10</v>
      </c>
      <c r="B25" s="39">
        <v>3.7</v>
      </c>
      <c r="C25" s="40">
        <f>1/$G$14*(SQRT(B25*($H$8/760)*(298/$H$9))-$G$15)</f>
        <v>1.2288739508181945</v>
      </c>
      <c r="D25" s="41">
        <v>3.7</v>
      </c>
      <c r="E25" s="42">
        <f>(SQRT(($H$8/760)*(298/$H$9)*D25))</f>
        <v>1.9359466191032346</v>
      </c>
      <c r="F25" s="65" t="s">
        <v>25</v>
      </c>
      <c r="G25" s="65"/>
      <c r="H25" s="43">
        <v>5</v>
      </c>
      <c r="I25" s="44"/>
      <c r="J25" s="45"/>
      <c r="K25" s="45"/>
      <c r="L25" s="45"/>
    </row>
    <row r="26" spans="1:12" ht="12" customHeight="1">
      <c r="A26" s="1"/>
      <c r="B26" s="1"/>
      <c r="C26" s="1"/>
      <c r="D26" s="1"/>
      <c r="E26" s="1"/>
      <c r="F26" s="1"/>
      <c r="G26" s="1"/>
      <c r="H26" s="1"/>
      <c r="I26" s="2"/>
      <c r="J26" s="3"/>
      <c r="K26" s="3"/>
      <c r="L26" s="3"/>
    </row>
    <row r="27" spans="1:8" ht="15">
      <c r="A27" s="63" t="s">
        <v>11</v>
      </c>
      <c r="B27" s="63"/>
      <c r="C27" s="63"/>
      <c r="D27" s="63"/>
      <c r="E27" s="63"/>
      <c r="F27" s="63"/>
      <c r="G27" s="63"/>
      <c r="H27" s="63"/>
    </row>
    <row r="28" spans="1:6" ht="13.5">
      <c r="A28" s="49" t="s">
        <v>45</v>
      </c>
      <c r="F28" s="50" t="s">
        <v>20</v>
      </c>
    </row>
    <row r="29" spans="1:6" ht="13.5">
      <c r="A29" s="50" t="s">
        <v>12</v>
      </c>
      <c r="F29" s="50" t="s">
        <v>46</v>
      </c>
    </row>
    <row r="30" spans="1:6" ht="13.5">
      <c r="A30" s="50" t="s">
        <v>42</v>
      </c>
      <c r="F30" s="50" t="s">
        <v>47</v>
      </c>
    </row>
    <row r="31" spans="1:6" ht="13.5">
      <c r="A31" s="50" t="s">
        <v>43</v>
      </c>
      <c r="F31" s="50" t="s">
        <v>21</v>
      </c>
    </row>
    <row r="32" spans="1:6" ht="13.5">
      <c r="A32" s="50" t="s">
        <v>13</v>
      </c>
      <c r="F32" s="50" t="s">
        <v>22</v>
      </c>
    </row>
    <row r="33" spans="1:6" ht="13.5">
      <c r="A33" s="50" t="s">
        <v>44</v>
      </c>
      <c r="F33" s="50"/>
    </row>
    <row r="34" spans="1:6" ht="13.5">
      <c r="A34" s="50"/>
      <c r="F34" s="50" t="s">
        <v>23</v>
      </c>
    </row>
    <row r="35" spans="1:6" ht="13.5">
      <c r="A35" s="50" t="s">
        <v>14</v>
      </c>
      <c r="F35" s="50" t="s">
        <v>24</v>
      </c>
    </row>
    <row r="36" spans="1:6" ht="13.5">
      <c r="A36" s="50" t="s">
        <v>15</v>
      </c>
      <c r="F36" s="50" t="s">
        <v>18</v>
      </c>
    </row>
    <row r="37" spans="1:6" ht="13.5">
      <c r="A37" s="50" t="s">
        <v>16</v>
      </c>
      <c r="F37" s="50" t="s">
        <v>19</v>
      </c>
    </row>
    <row r="38" ht="13.5">
      <c r="A38" s="50" t="s">
        <v>17</v>
      </c>
    </row>
    <row r="40" ht="13.5">
      <c r="A40" s="51" t="s">
        <v>67</v>
      </c>
    </row>
    <row r="43" spans="1:8" ht="12">
      <c r="A43" s="64" t="s">
        <v>68</v>
      </c>
      <c r="B43" s="64"/>
      <c r="C43" s="64"/>
      <c r="D43" s="64"/>
      <c r="E43" s="64"/>
      <c r="F43" s="64"/>
      <c r="G43" s="64"/>
      <c r="H43" s="64"/>
    </row>
  </sheetData>
  <sheetProtection/>
  <mergeCells count="26">
    <mergeCell ref="A3:H3"/>
    <mergeCell ref="A7:H7"/>
    <mergeCell ref="G4:H4"/>
    <mergeCell ref="G5:H5"/>
    <mergeCell ref="A8:C8"/>
    <mergeCell ref="A9:C9"/>
    <mergeCell ref="A10:C10"/>
    <mergeCell ref="E8:G8"/>
    <mergeCell ref="E9:G9"/>
    <mergeCell ref="E10:G10"/>
    <mergeCell ref="G20:H20"/>
    <mergeCell ref="E11:G11"/>
    <mergeCell ref="A13:H13"/>
    <mergeCell ref="A11:C11"/>
    <mergeCell ref="G15:H15"/>
    <mergeCell ref="G16:H16"/>
    <mergeCell ref="F22:G22"/>
    <mergeCell ref="F23:G23"/>
    <mergeCell ref="A27:H27"/>
    <mergeCell ref="A43:H43"/>
    <mergeCell ref="F25:G25"/>
    <mergeCell ref="E14:F14"/>
    <mergeCell ref="E15:F15"/>
    <mergeCell ref="E16:F16"/>
    <mergeCell ref="A18:H18"/>
    <mergeCell ref="G14:H14"/>
  </mergeCells>
  <printOptions/>
  <pageMargins left="0.75" right="0.75" top="0.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bob tisch</cp:lastModifiedBy>
  <cp:lastPrinted>2014-11-04T22:44:58Z</cp:lastPrinted>
  <dcterms:created xsi:type="dcterms:W3CDTF">2005-02-10T13:48:58Z</dcterms:created>
  <dcterms:modified xsi:type="dcterms:W3CDTF">2021-12-11T20:21:56Z</dcterms:modified>
  <cp:category/>
  <cp:version/>
  <cp:contentType/>
  <cp:contentStatus/>
</cp:coreProperties>
</file>