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2460" windowWidth="11850" windowHeight="6390" activeTab="0"/>
  </bookViews>
  <sheets>
    <sheet name="TE-5000" sheetId="1" r:id="rId1"/>
    <sheet name="Current" sheetId="2" r:id="rId2"/>
  </sheets>
  <definedNames>
    <definedName name="__123Graph_A" hidden="1">'TE-5000'!$E$21:$E$25</definedName>
    <definedName name="__123Graph_X" hidden="1">'TE-5000'!$C$21:$C$25</definedName>
    <definedName name="_Regression_Int" localSheetId="0" hidden="1">1</definedName>
    <definedName name="_Regression_Out" hidden="1">'TE-5000'!$I$21</definedName>
    <definedName name="_Regression_X" hidden="1">'TE-5000'!$C$21:$C$25</definedName>
    <definedName name="_Regression_Y" hidden="1">'TE-5000'!$E$21:$E$25</definedName>
    <definedName name="_xlnm.Print_Area" localSheetId="0">'TE-5000'!$A$1:$H$48</definedName>
    <definedName name="Print_Area_MI" localSheetId="0">'TE-5000'!$A$1:$H$45</definedName>
  </definedNames>
  <calcPr fullCalcOnLoad="1"/>
</workbook>
</file>

<file path=xl/sharedStrings.xml><?xml version="1.0" encoding="utf-8"?>
<sst xmlns="http://schemas.openxmlformats.org/spreadsheetml/2006/main" count="76" uniqueCount="76">
  <si>
    <t>Cleves, Ohio</t>
  </si>
  <si>
    <t>TE-5000 TSP</t>
  </si>
  <si>
    <t>Jim Tisch</t>
  </si>
  <si>
    <t>Tisch</t>
  </si>
  <si>
    <t>TE-5028A</t>
  </si>
  <si>
    <t>Plate or</t>
  </si>
  <si>
    <t xml:space="preserve">    H2O</t>
  </si>
  <si>
    <t xml:space="preserve">   Qstd</t>
  </si>
  <si>
    <t xml:space="preserve">  I</t>
  </si>
  <si>
    <t>IC</t>
  </si>
  <si>
    <t xml:space="preserve"> Test #</t>
  </si>
  <si>
    <t xml:space="preserve">    (in)</t>
  </si>
  <si>
    <t xml:space="preserve"> (m3/min)</t>
  </si>
  <si>
    <t xml:space="preserve">  (chart)</t>
  </si>
  <si>
    <t xml:space="preserve"> (corrected)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</si>
  <si>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</si>
  <si>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</si>
  <si>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</si>
  <si>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</si>
  <si>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</si>
  <si>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 Calculations</t>
  </si>
  <si>
    <t>Qstd = 1/m[Sqrt(H2O(Pa/Pstd)(Tstd/Ta))-b]</t>
  </si>
  <si>
    <t>Qstd = standard flow rate</t>
  </si>
  <si>
    <t>IC = corrected chart response</t>
  </si>
  <si>
    <t>I = actual chart response</t>
  </si>
  <si>
    <t>m  = calibrator Qstd slope</t>
  </si>
  <si>
    <t>b  = calibrator Qstd intercept</t>
  </si>
  <si>
    <t>Ta = actual temperature during calibration (deg K)</t>
  </si>
  <si>
    <t>Pa = actual pressure during calibration (mm Hg)</t>
  </si>
  <si>
    <t>Tstd = 298 deg K</t>
  </si>
  <si>
    <t>Pstd = 760 mm Hg</t>
  </si>
  <si>
    <t>For subsequent calculation of sampler flow:</t>
  </si>
  <si>
    <t>1/m((I)[Sqrt(298/Tav)(Pav/760)]-b)</t>
  </si>
  <si>
    <t>m   = sampler slope</t>
  </si>
  <si>
    <t>b   = sampler intercept</t>
  </si>
  <si>
    <t>I   = chart response</t>
  </si>
  <si>
    <t>Tav = daily average temperature</t>
  </si>
  <si>
    <t>Pav = daily average pressure</t>
  </si>
  <si>
    <t># of Observations:</t>
  </si>
  <si>
    <t>Location:</t>
  </si>
  <si>
    <t>Sampler:</t>
  </si>
  <si>
    <t>Date:</t>
  </si>
  <si>
    <t>Tech:</t>
  </si>
  <si>
    <t>Temperature (deg F):</t>
  </si>
  <si>
    <t>Corrected Pressure (mm Hg):</t>
  </si>
  <si>
    <t>Temperature (deg K):</t>
  </si>
  <si>
    <t>Make:</t>
  </si>
  <si>
    <t>Model:</t>
  </si>
  <si>
    <t>Serial#:</t>
  </si>
  <si>
    <t>Qstd Slope:</t>
  </si>
  <si>
    <t>Qstd Intercept:</t>
  </si>
  <si>
    <t>Barometric Pressure (in Hg):</t>
  </si>
  <si>
    <t>Average Press. (in Hg):</t>
  </si>
  <si>
    <t>Corrected Average (mm Hg):</t>
  </si>
  <si>
    <t>Average Flow Calculation m3/min</t>
  </si>
  <si>
    <t>IC =I[Sqrt(Pa/Pstd)(Tstd/Ta)]</t>
  </si>
  <si>
    <t>Average Flow Calculation in cfm</t>
  </si>
  <si>
    <t>Total flow in 24 hours m3/min</t>
  </si>
  <si>
    <t>Total flow in 24 hours cfm</t>
  </si>
  <si>
    <t>Site Information</t>
  </si>
  <si>
    <t>Site Conditions</t>
  </si>
  <si>
    <t>Calibration Orifice</t>
  </si>
  <si>
    <t>Calibration Due Date</t>
  </si>
  <si>
    <t>Calibration Information</t>
  </si>
  <si>
    <t>Linear Regression</t>
  </si>
  <si>
    <t xml:space="preserve">  Slope:</t>
  </si>
  <si>
    <t>Intercept:</t>
  </si>
  <si>
    <t>Corr. Coeff:</t>
  </si>
  <si>
    <t>Average Temp (Deg F):</t>
  </si>
  <si>
    <t>Average Temp: (Deg K):</t>
  </si>
  <si>
    <t>Enter Average I (chart):</t>
  </si>
  <si>
    <t>Site ID:</t>
  </si>
  <si>
    <t>Serial No:</t>
  </si>
  <si>
    <t>NOTE: Ensure calibration orifice has been certified within 12 months of use</t>
  </si>
  <si>
    <t>Tisch Environmental 145 South Miami Ave, Cleves OH 45002 ● 877.263.7610 ● sales@tisch-env.com ●  www.tisch-env.com</t>
  </si>
  <si>
    <t>Sample Time (Hrs):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</si>
</sst>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00_)"/>
    <numFmt numFmtId="167" formatCode="0.000_)"/>
    <numFmt numFmtId="168" formatCode="0.0_)"/>
    <numFmt numFmtId="169" formatCode="0.000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  <numFmt numFmtId="175" formatCode="0.000000000000000"/>
    <numFmt numFmtId="176" formatCode="0.000000000000"/>
    <numFmt numFmtId="177" formatCode="0.00000000000000"/>
    <numFmt numFmtId="178" formatCode="0.00000000000"/>
    <numFmt numFmtId="179" formatCode="[$-409]dddd\,\ mmmm\ dd\,\ yyyy"/>
    <numFmt numFmtId="180" formatCode="[$-409]d\-mmm\-yy;@"/>
  </numFmts>
  <fonts count="46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b/>
      <sz val="10"/>
      <name val="Courier"/>
      <family val="3"/>
    </font>
    <font>
      <sz val="12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i/>
      <sz val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 horizontal="fill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2" fillId="0" borderId="11" xfId="0" applyFont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>
      <alignment/>
    </xf>
    <xf numFmtId="166" fontId="2" fillId="0" borderId="11" xfId="0" applyNumberFormat="1" applyFont="1" applyBorder="1" applyAlignment="1" applyProtection="1">
      <alignment horizontal="left"/>
      <protection locked="0"/>
    </xf>
    <xf numFmtId="166" fontId="2" fillId="0" borderId="0" xfId="0" applyNumberFormat="1" applyFont="1" applyBorder="1" applyAlignment="1" applyProtection="1">
      <alignment horizontal="left"/>
      <protection locked="0"/>
    </xf>
    <xf numFmtId="0" fontId="22" fillId="0" borderId="15" xfId="0" applyFont="1" applyBorder="1" applyAlignment="1" applyProtection="1">
      <alignment horizontal="right"/>
      <protection/>
    </xf>
    <xf numFmtId="0" fontId="22" fillId="0" borderId="10" xfId="0" applyFont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center"/>
      <protection locked="0"/>
    </xf>
    <xf numFmtId="167" fontId="0" fillId="0" borderId="0" xfId="0" applyNumberFormat="1" applyBorder="1" applyAlignment="1" applyProtection="1">
      <alignment horizontal="center"/>
      <protection/>
    </xf>
    <xf numFmtId="168" fontId="2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0" fontId="22" fillId="0" borderId="11" xfId="0" applyFont="1" applyBorder="1" applyAlignment="1">
      <alignment horizontal="right"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>
      <alignment/>
    </xf>
    <xf numFmtId="168" fontId="0" fillId="0" borderId="12" xfId="0" applyNumberFormat="1" applyBorder="1" applyAlignment="1" applyProtection="1">
      <alignment horizontal="left"/>
      <protection/>
    </xf>
    <xf numFmtId="168" fontId="0" fillId="0" borderId="14" xfId="0" applyNumberFormat="1" applyBorder="1" applyAlignment="1" applyProtection="1">
      <alignment horizontal="left"/>
      <protection/>
    </xf>
    <xf numFmtId="168" fontId="0" fillId="0" borderId="16" xfId="0" applyNumberFormat="1" applyBorder="1" applyAlignment="1" applyProtection="1">
      <alignment horizontal="left"/>
      <protection/>
    </xf>
    <xf numFmtId="164" fontId="2" fillId="0" borderId="11" xfId="0" applyNumberFormat="1" applyFont="1" applyBorder="1" applyAlignment="1" applyProtection="1">
      <alignment horizontal="left"/>
      <protection locked="0"/>
    </xf>
    <xf numFmtId="168" fontId="2" fillId="0" borderId="0" xfId="0" applyNumberFormat="1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168" fontId="2" fillId="0" borderId="17" xfId="0" applyNumberFormat="1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22" fillId="0" borderId="1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>
      <alignment vertical="top"/>
    </xf>
    <xf numFmtId="0" fontId="22" fillId="0" borderId="17" xfId="0" applyFont="1" applyBorder="1" applyAlignment="1" applyProtection="1">
      <alignment horizontal="right" vertical="top"/>
      <protection/>
    </xf>
    <xf numFmtId="0" fontId="2" fillId="0" borderId="17" xfId="0" applyFont="1" applyBorder="1" applyAlignment="1" applyProtection="1">
      <alignment horizontal="left" vertical="top"/>
      <protection locked="0"/>
    </xf>
    <xf numFmtId="0" fontId="0" fillId="0" borderId="17" xfId="0" applyBorder="1" applyAlignment="1">
      <alignment vertical="top"/>
    </xf>
    <xf numFmtId="15" fontId="2" fillId="0" borderId="17" xfId="0" applyNumberFormat="1" applyFont="1" applyBorder="1" applyAlignment="1" applyProtection="1">
      <alignment horizontal="left" vertical="top"/>
      <protection locked="0"/>
    </xf>
    <xf numFmtId="0" fontId="0" fillId="0" borderId="16" xfId="0" applyBorder="1" applyAlignment="1">
      <alignment vertical="top"/>
    </xf>
    <xf numFmtId="0" fontId="0" fillId="0" borderId="0" xfId="0" applyAlignment="1">
      <alignment vertical="top"/>
    </xf>
    <xf numFmtId="0" fontId="2" fillId="0" borderId="15" xfId="0" applyFont="1" applyBorder="1" applyAlignment="1" applyProtection="1">
      <alignment horizontal="left" vertical="top"/>
      <protection locked="0"/>
    </xf>
    <xf numFmtId="164" fontId="2" fillId="0" borderId="17" xfId="0" applyNumberFormat="1" applyFont="1" applyBorder="1" applyAlignment="1" applyProtection="1">
      <alignment horizontal="center" vertical="top"/>
      <protection locked="0"/>
    </xf>
    <xf numFmtId="167" fontId="0" fillId="0" borderId="17" xfId="0" applyNumberFormat="1" applyBorder="1" applyAlignment="1" applyProtection="1">
      <alignment horizontal="center" vertical="top"/>
      <protection/>
    </xf>
    <xf numFmtId="168" fontId="2" fillId="0" borderId="17" xfId="0" applyNumberFormat="1" applyFont="1" applyBorder="1" applyAlignment="1" applyProtection="1">
      <alignment horizontal="center" vertical="top"/>
      <protection locked="0"/>
    </xf>
    <xf numFmtId="164" fontId="0" fillId="0" borderId="17" xfId="0" applyNumberForma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2" fillId="0" borderId="15" xfId="0" applyFont="1" applyBorder="1" applyAlignment="1" applyProtection="1">
      <alignment horizontal="right" vertical="top"/>
      <protection/>
    </xf>
    <xf numFmtId="0" fontId="22" fillId="0" borderId="17" xfId="0" applyFont="1" applyBorder="1" applyAlignment="1">
      <alignment horizontal="right" vertical="top"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7" xfId="0" applyNumberFormat="1" applyFont="1" applyBorder="1" applyAlignment="1" applyProtection="1">
      <alignment horizontal="left" vertical="top"/>
      <protection locked="0"/>
    </xf>
    <xf numFmtId="174" fontId="0" fillId="0" borderId="14" xfId="0" applyNumberFormat="1" applyFont="1" applyBorder="1" applyAlignment="1">
      <alignment horizontal="left"/>
    </xf>
    <xf numFmtId="167" fontId="2" fillId="0" borderId="14" xfId="0" applyNumberFormat="1" applyFont="1" applyBorder="1" applyAlignment="1" applyProtection="1">
      <alignment horizontal="left"/>
      <protection locked="0"/>
    </xf>
    <xf numFmtId="1" fontId="2" fillId="0" borderId="16" xfId="0" applyNumberFormat="1" applyFont="1" applyBorder="1" applyAlignment="1" applyProtection="1">
      <alignment horizontal="left" vertical="top"/>
      <protection locked="0"/>
    </xf>
    <xf numFmtId="180" fontId="2" fillId="0" borderId="12" xfId="0" applyNumberFormat="1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2" fillId="0" borderId="17" xfId="0" applyFont="1" applyBorder="1" applyAlignment="1" applyProtection="1">
      <alignment horizontal="right" vertical="top"/>
      <protection locked="0"/>
    </xf>
    <xf numFmtId="0" fontId="22" fillId="0" borderId="11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right"/>
      <protection/>
    </xf>
    <xf numFmtId="0" fontId="24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right"/>
      <protection/>
    </xf>
    <xf numFmtId="0" fontId="22" fillId="0" borderId="17" xfId="0" applyFont="1" applyBorder="1" applyAlignment="1" applyProtection="1">
      <alignment horizontal="right"/>
      <protection/>
    </xf>
    <xf numFmtId="0" fontId="2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right"/>
      <protection/>
    </xf>
    <xf numFmtId="0" fontId="22" fillId="0" borderId="17" xfId="0" applyFont="1" applyBorder="1" applyAlignment="1" applyProtection="1">
      <alignment horizontal="right" vertical="top"/>
      <protection/>
    </xf>
    <xf numFmtId="0" fontId="22" fillId="0" borderId="10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68" fontId="2" fillId="0" borderId="12" xfId="0" applyNumberFormat="1" applyFont="1" applyBorder="1" applyAlignment="1" applyProtection="1">
      <alignment horizontal="center" vertical="top"/>
      <protection locked="0"/>
    </xf>
    <xf numFmtId="0" fontId="23" fillId="0" borderId="13" xfId="0" applyFont="1" applyBorder="1" applyAlignment="1">
      <alignment horizontal="right"/>
    </xf>
    <xf numFmtId="168" fontId="2" fillId="0" borderId="14" xfId="0" applyNumberFormat="1" applyFont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7775"/>
          <c:h val="0.9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'TE-5000'!$C$21:$C$25</c:f>
              <c:numCache>
                <c:ptCount val="5"/>
                <c:pt idx="0">
                  <c:v>1.7123928630128953</c:v>
                </c:pt>
                <c:pt idx="1">
                  <c:v>1.5260454628443398</c:v>
                </c:pt>
                <c:pt idx="2">
                  <c:v>1.3585586436397719</c:v>
                </c:pt>
                <c:pt idx="3">
                  <c:v>1.184234005565624</c:v>
                </c:pt>
                <c:pt idx="4">
                  <c:v>1.0487422184678825</c:v>
                </c:pt>
              </c:numCache>
            </c:numRef>
          </c:xVal>
          <c:yVal>
            <c:numRef>
              <c:f>'TE-5000'!$E$21:$E$25</c:f>
              <c:numCache>
                <c:ptCount val="5"/>
                <c:pt idx="0">
                  <c:v>52.05801408462765</c:v>
                </c:pt>
                <c:pt idx="1">
                  <c:v>47.052435807259606</c:v>
                </c:pt>
                <c:pt idx="2">
                  <c:v>42.04685752989157</c:v>
                </c:pt>
                <c:pt idx="3">
                  <c:v>37.04127925252352</c:v>
                </c:pt>
                <c:pt idx="4">
                  <c:v>33.03681663062909</c:v>
                </c:pt>
              </c:numCache>
            </c:numRef>
          </c:yVal>
          <c:smooth val="0"/>
        </c:ser>
        <c:axId val="5157335"/>
        <c:axId val="46416016"/>
      </c:scatterChart>
      <c:valAx>
        <c:axId val="5157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6416016"/>
        <c:crosses val="autoZero"/>
        <c:crossBetween val="midCat"/>
        <c:dispUnits/>
      </c:valAx>
      <c:valAx>
        <c:axId val="46416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7335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0</xdr:row>
      <xdr:rowOff>476250</xdr:rowOff>
    </xdr:from>
    <xdr:ext cx="3514725" cy="714375"/>
    <xdr:sp>
      <xdr:nvSpPr>
        <xdr:cNvPr id="1" name="TextBox 2"/>
        <xdr:cNvSpPr txBox="1">
          <a:spLocks noChangeArrowheads="1"/>
        </xdr:cNvSpPr>
      </xdr:nvSpPr>
      <xdr:spPr>
        <a:xfrm>
          <a:off x="3314700" y="476250"/>
          <a:ext cx="3514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TE-5000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TSP Sampler Calibration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(Dickson Recorder)</a:t>
          </a:r>
        </a:p>
      </xdr:txBody>
    </xdr:sp>
    <xdr:clientData/>
  </xdr:oneCellAnchor>
  <xdr:twoCellAnchor editAs="oneCell">
    <xdr:from>
      <xdr:col>0</xdr:col>
      <xdr:colOff>66675</xdr:colOff>
      <xdr:row>0</xdr:row>
      <xdr:rowOff>38100</xdr:rowOff>
    </xdr:from>
    <xdr:to>
      <xdr:col>4</xdr:col>
      <xdr:colOff>28575</xdr:colOff>
      <xdr:row>0</xdr:row>
      <xdr:rowOff>1066800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3228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48"/>
  <sheetViews>
    <sheetView tabSelected="1" zoomScale="145" zoomScaleNormal="145" zoomScalePageLayoutView="0" workbookViewId="0" topLeftCell="A1">
      <selection activeCell="H1" sqref="A1:H48"/>
    </sheetView>
  </sheetViews>
  <sheetFormatPr defaultColWidth="9.625" defaultRowHeight="12.75"/>
  <cols>
    <col min="1" max="1" width="10.75390625" style="0" customWidth="1"/>
    <col min="2" max="2" width="10.50390625" style="0" customWidth="1"/>
    <col min="3" max="3" width="11.125" style="0" customWidth="1"/>
    <col min="4" max="4" width="10.50390625" style="0" customWidth="1"/>
    <col min="5" max="5" width="9.50390625" style="0" customWidth="1"/>
    <col min="6" max="6" width="5.00390625" style="0" customWidth="1"/>
    <col min="7" max="7" width="15.125" style="0" customWidth="1"/>
    <col min="8" max="8" width="17.25390625" style="0" customWidth="1"/>
    <col min="9" max="9" width="10.625" style="0" customWidth="1"/>
  </cols>
  <sheetData>
    <row r="1" spans="1:8" ht="95.25" customHeight="1">
      <c r="A1" s="4"/>
      <c r="B1" s="4"/>
      <c r="C1" s="4"/>
      <c r="D1" s="4"/>
      <c r="E1" s="4"/>
      <c r="F1" s="4"/>
      <c r="G1" s="4"/>
      <c r="H1" s="4"/>
    </row>
    <row r="2" spans="1:8" ht="6.75" customHeight="1">
      <c r="A2" s="4"/>
      <c r="B2" s="4"/>
      <c r="C2" s="4"/>
      <c r="D2" s="4"/>
      <c r="E2" s="4"/>
      <c r="F2" s="4"/>
      <c r="G2" s="4"/>
      <c r="H2" s="4"/>
    </row>
    <row r="3" spans="1:8" ht="18.75" customHeight="1" thickBot="1">
      <c r="A3" s="78" t="s">
        <v>59</v>
      </c>
      <c r="B3" s="79"/>
      <c r="C3" s="79"/>
      <c r="D3" s="79"/>
      <c r="E3" s="79"/>
      <c r="F3" s="79"/>
      <c r="G3" s="79"/>
      <c r="H3" s="79"/>
    </row>
    <row r="4" spans="1:8" ht="18" customHeight="1">
      <c r="A4" s="19" t="s">
        <v>39</v>
      </c>
      <c r="B4" s="8" t="s">
        <v>0</v>
      </c>
      <c r="C4" s="9"/>
      <c r="D4" s="27" t="s">
        <v>71</v>
      </c>
      <c r="E4" s="58">
        <v>145</v>
      </c>
      <c r="F4" s="9"/>
      <c r="G4" s="20" t="s">
        <v>41</v>
      </c>
      <c r="H4" s="64">
        <v>41943</v>
      </c>
    </row>
    <row r="5" spans="1:8" s="48" customFormat="1" ht="19.5" customHeight="1" thickBot="1">
      <c r="A5" s="56" t="s">
        <v>40</v>
      </c>
      <c r="B5" s="44" t="s">
        <v>1</v>
      </c>
      <c r="C5" s="45"/>
      <c r="D5" s="57" t="s">
        <v>72</v>
      </c>
      <c r="E5" s="60">
        <v>467</v>
      </c>
      <c r="F5" s="45"/>
      <c r="G5" s="43" t="s">
        <v>42</v>
      </c>
      <c r="H5" s="59" t="s">
        <v>2</v>
      </c>
    </row>
    <row r="6" spans="1:8" ht="12">
      <c r="A6" s="1"/>
      <c r="B6" s="1"/>
      <c r="C6" s="1"/>
      <c r="D6" s="1"/>
      <c r="E6" s="1"/>
      <c r="F6" s="1"/>
      <c r="G6" s="1"/>
      <c r="H6" s="1"/>
    </row>
    <row r="7" spans="1:8" ht="16.5" thickBot="1">
      <c r="A7" s="73" t="s">
        <v>60</v>
      </c>
      <c r="B7" s="73"/>
      <c r="C7" s="73"/>
      <c r="D7" s="73"/>
      <c r="E7" s="73"/>
      <c r="F7" s="73"/>
      <c r="G7" s="73"/>
      <c r="H7" s="73"/>
    </row>
    <row r="8" spans="1:8" ht="12.75">
      <c r="A8" s="80" t="s">
        <v>51</v>
      </c>
      <c r="B8" s="71"/>
      <c r="C8" s="71"/>
      <c r="D8" s="33">
        <v>29.5</v>
      </c>
      <c r="E8" s="71" t="s">
        <v>44</v>
      </c>
      <c r="F8" s="71"/>
      <c r="G8" s="71"/>
      <c r="H8" s="30">
        <f>(D8-(0/1000))*25.4</f>
        <v>749.3</v>
      </c>
    </row>
    <row r="9" spans="1:8" ht="12.75">
      <c r="A9" s="76" t="s">
        <v>43</v>
      </c>
      <c r="B9" s="72"/>
      <c r="C9" s="72"/>
      <c r="D9" s="34">
        <v>68</v>
      </c>
      <c r="E9" s="72" t="s">
        <v>45</v>
      </c>
      <c r="F9" s="72"/>
      <c r="G9" s="72"/>
      <c r="H9" s="31">
        <f>((D9-32)/1.8)+273.15</f>
        <v>293.15</v>
      </c>
    </row>
    <row r="10" spans="1:8" ht="12.75">
      <c r="A10" s="76" t="s">
        <v>52</v>
      </c>
      <c r="B10" s="72"/>
      <c r="C10" s="72"/>
      <c r="D10" s="35">
        <v>29.4</v>
      </c>
      <c r="E10" s="72" t="s">
        <v>53</v>
      </c>
      <c r="F10" s="72"/>
      <c r="G10" s="72"/>
      <c r="H10" s="31">
        <f>D10*25.4</f>
        <v>746.7599999999999</v>
      </c>
    </row>
    <row r="11" spans="1:8" ht="13.5" thickBot="1">
      <c r="A11" s="18"/>
      <c r="B11" s="77" t="s">
        <v>68</v>
      </c>
      <c r="C11" s="77"/>
      <c r="D11" s="36">
        <v>65</v>
      </c>
      <c r="E11" s="77" t="s">
        <v>69</v>
      </c>
      <c r="F11" s="77"/>
      <c r="G11" s="77"/>
      <c r="H11" s="32">
        <f>(D11-32)/1.8+273.15</f>
        <v>291.4833333333333</v>
      </c>
    </row>
    <row r="12" spans="1:8" ht="12">
      <c r="A12" s="1"/>
      <c r="B12" s="1"/>
      <c r="C12" s="1"/>
      <c r="D12" s="1"/>
      <c r="E12" s="1"/>
      <c r="F12" s="1"/>
      <c r="G12" s="1"/>
      <c r="H12" s="1"/>
    </row>
    <row r="13" spans="1:8" ht="16.5" thickBot="1">
      <c r="A13" s="78" t="s">
        <v>61</v>
      </c>
      <c r="B13" s="78"/>
      <c r="C13" s="78"/>
      <c r="D13" s="78"/>
      <c r="E13" s="78"/>
      <c r="F13" s="78"/>
      <c r="G13" s="78"/>
      <c r="H13" s="78"/>
    </row>
    <row r="14" spans="1:8" ht="17.25" customHeight="1">
      <c r="A14" s="7"/>
      <c r="B14" s="11" t="s">
        <v>46</v>
      </c>
      <c r="C14" s="8" t="s">
        <v>3</v>
      </c>
      <c r="D14" s="9"/>
      <c r="E14" s="71" t="s">
        <v>49</v>
      </c>
      <c r="F14" s="71"/>
      <c r="G14" s="16">
        <v>1.58304</v>
      </c>
      <c r="H14" s="10"/>
    </row>
    <row r="15" spans="1:8" ht="12.75">
      <c r="A15" s="12"/>
      <c r="B15" s="14" t="s">
        <v>47</v>
      </c>
      <c r="C15" s="6" t="s">
        <v>4</v>
      </c>
      <c r="D15" s="5"/>
      <c r="E15" s="72" t="s">
        <v>50</v>
      </c>
      <c r="F15" s="72"/>
      <c r="G15" s="17">
        <v>-0.0152</v>
      </c>
      <c r="H15" s="13"/>
    </row>
    <row r="16" spans="1:8" s="48" customFormat="1" ht="17.25" customHeight="1" thickBot="1">
      <c r="A16" s="42"/>
      <c r="B16" s="43" t="s">
        <v>48</v>
      </c>
      <c r="C16" s="44">
        <v>1179</v>
      </c>
      <c r="D16" s="81" t="s">
        <v>62</v>
      </c>
      <c r="E16" s="81"/>
      <c r="F16" s="81"/>
      <c r="G16" s="46">
        <v>42301</v>
      </c>
      <c r="H16" s="47"/>
    </row>
    <row r="17" spans="1:8" ht="12">
      <c r="A17" s="1"/>
      <c r="B17" s="1"/>
      <c r="C17" s="1"/>
      <c r="D17" s="1"/>
      <c r="E17" s="1"/>
      <c r="F17" s="1"/>
      <c r="G17" s="1"/>
      <c r="H17" s="1"/>
    </row>
    <row r="18" spans="1:8" ht="16.5" thickBot="1">
      <c r="A18" s="73" t="s">
        <v>63</v>
      </c>
      <c r="B18" s="73"/>
      <c r="C18" s="73"/>
      <c r="D18" s="73"/>
      <c r="E18" s="73"/>
      <c r="F18" s="73"/>
      <c r="G18" s="73"/>
      <c r="H18" s="73"/>
    </row>
    <row r="19" spans="1:8" ht="15" customHeight="1">
      <c r="A19" s="37" t="s">
        <v>5</v>
      </c>
      <c r="B19" s="38" t="s">
        <v>6</v>
      </c>
      <c r="C19" s="38" t="s">
        <v>7</v>
      </c>
      <c r="D19" s="38" t="s">
        <v>8</v>
      </c>
      <c r="E19" s="38" t="s">
        <v>9</v>
      </c>
      <c r="F19" s="9"/>
      <c r="G19" s="39"/>
      <c r="H19" s="10"/>
    </row>
    <row r="20" spans="1:8" ht="12.75">
      <c r="A20" s="40" t="s">
        <v>10</v>
      </c>
      <c r="B20" s="21" t="s">
        <v>11</v>
      </c>
      <c r="C20" s="21" t="s">
        <v>12</v>
      </c>
      <c r="D20" s="21" t="s">
        <v>13</v>
      </c>
      <c r="E20" s="21" t="s">
        <v>14</v>
      </c>
      <c r="F20" s="5"/>
      <c r="G20" s="74" t="s">
        <v>64</v>
      </c>
      <c r="H20" s="75"/>
    </row>
    <row r="21" spans="1:12" ht="12.75">
      <c r="A21" s="41" t="s">
        <v>15</v>
      </c>
      <c r="B21" s="23">
        <v>7.25</v>
      </c>
      <c r="C21" s="24">
        <f>1/$G$14*(SQRT(B21*($H$8/760)*(298/$H$9))-$G$15)</f>
        <v>1.7123928630128953</v>
      </c>
      <c r="D21" s="25">
        <v>52</v>
      </c>
      <c r="E21" s="26">
        <f>(SQRT(($H$8/760)*(298/$H$9)))*D21</f>
        <v>52.05801408462765</v>
      </c>
      <c r="F21" s="15"/>
      <c r="G21" s="22" t="s">
        <v>65</v>
      </c>
      <c r="H21" s="61">
        <f>(C21*E21+C22*E22+C23*E23+C24*E24+C25*E25-((SUM(C21:C25)*SUM(E21:E25))/H25))/(-(C21)^2+(C22)^2+(C23)^2+(C24)^2+(C25)^2-(SUM(C21:C25)^2/H25))</f>
        <v>28.771390082544254</v>
      </c>
      <c r="I21" s="3"/>
      <c r="J21" s="2"/>
      <c r="K21" s="3"/>
      <c r="L21" s="3"/>
    </row>
    <row r="22" spans="1:12" ht="12.75">
      <c r="A22" s="41" t="s">
        <v>16</v>
      </c>
      <c r="B22" s="23">
        <v>5.75</v>
      </c>
      <c r="C22" s="24">
        <f>1/$G$14*(SQRT(B22*($H$8/760)*(298/$H$9))-$G$15)</f>
        <v>1.5260454628443398</v>
      </c>
      <c r="D22" s="25">
        <v>47</v>
      </c>
      <c r="E22" s="26">
        <f>(SQRT(($H$8/760)*(298/$H$9)))*D22</f>
        <v>47.052435807259606</v>
      </c>
      <c r="F22" s="72" t="s">
        <v>66</v>
      </c>
      <c r="G22" s="72"/>
      <c r="H22" s="61">
        <f>(AVERAGE(E21:E25)-(C21*E21+C22*E22+C23*E23+C24*E24+C25*E25-((SUM(C21:C25)*SUM(E21:E25))/H25))/(-(C21)^2+(C22)^2+(C23)^2+(C24)^2+(C25)^2-(SUM(C21:C25)^2/H25))*AVERAGE(C21:C25))</f>
        <v>2.9455160601089077</v>
      </c>
      <c r="I22" s="2"/>
      <c r="J22" s="3"/>
      <c r="K22" s="3"/>
      <c r="L22" s="3"/>
    </row>
    <row r="23" spans="1:12" ht="12.75">
      <c r="A23" s="41" t="s">
        <v>17</v>
      </c>
      <c r="B23" s="23">
        <v>4.55</v>
      </c>
      <c r="C23" s="24">
        <f>1/$G$14*(SQRT(B23*($H$8/760)*(298/$H$9))-$G$15)</f>
        <v>1.3585586436397719</v>
      </c>
      <c r="D23" s="25">
        <v>42</v>
      </c>
      <c r="E23" s="26">
        <f>(SQRT(($H$8/760)*(298/$H$9)))*D23</f>
        <v>42.04685752989157</v>
      </c>
      <c r="F23" s="72" t="s">
        <v>67</v>
      </c>
      <c r="G23" s="72"/>
      <c r="H23" s="61">
        <f>(C21*E21+C22*E22+C23*E23+C24*E24+C25*E25-(SUM(C21:C25)*SUM(E21:E25)/H25))/((-(C21)^2+(C22)^2+(C23)^2+(C24)^2+(C25)^2-(SUM(C21:C25)^2/H25))*((E21)^2+(E22)^2+(E23)^2+(E24)^2+(E25)^2-(SUM(E21:E25)^2/H25)))^0.5</f>
        <v>0.9998445789111985</v>
      </c>
      <c r="I23" s="2"/>
      <c r="J23" s="3"/>
      <c r="K23" s="3"/>
      <c r="L23" s="3"/>
    </row>
    <row r="24" spans="1:12" ht="12.75">
      <c r="A24" s="41" t="s">
        <v>18</v>
      </c>
      <c r="B24" s="23">
        <v>3.45</v>
      </c>
      <c r="C24" s="24">
        <f>1/$G$14*(SQRT(B24*($H$8/760)*(298/$H$9))-$G$15)</f>
        <v>1.184234005565624</v>
      </c>
      <c r="D24" s="25">
        <v>37</v>
      </c>
      <c r="E24" s="26">
        <f>(SQRT(($H$8/760)*(298/$H$9)))*D24</f>
        <v>37.04127925252352</v>
      </c>
      <c r="F24" s="15"/>
      <c r="G24" s="15"/>
      <c r="H24" s="62"/>
      <c r="I24" s="2"/>
      <c r="J24" s="3"/>
      <c r="K24" s="3"/>
      <c r="L24" s="3"/>
    </row>
    <row r="25" spans="1:12" s="48" customFormat="1" ht="18" customHeight="1" thickBot="1">
      <c r="A25" s="49" t="s">
        <v>19</v>
      </c>
      <c r="B25" s="50">
        <v>2.7</v>
      </c>
      <c r="C25" s="51">
        <f>1/$G$14*(SQRT(B25*($H$8/760)*(298/$H$9))-$G$15)</f>
        <v>1.0487422184678825</v>
      </c>
      <c r="D25" s="52">
        <v>33</v>
      </c>
      <c r="E25" s="53">
        <f>(SQRT(($H$8/760)*(298/$H$9)))*D25</f>
        <v>33.03681663062909</v>
      </c>
      <c r="F25" s="70" t="s">
        <v>38</v>
      </c>
      <c r="G25" s="70"/>
      <c r="H25" s="63">
        <v>5</v>
      </c>
      <c r="I25" s="54"/>
      <c r="J25" s="55"/>
      <c r="K25" s="55"/>
      <c r="L25" s="55"/>
    </row>
    <row r="26" spans="1:12" ht="12">
      <c r="A26" s="1"/>
      <c r="B26" s="1"/>
      <c r="C26" s="1"/>
      <c r="D26" s="1"/>
      <c r="E26" s="1"/>
      <c r="F26" s="1"/>
      <c r="G26" s="1"/>
      <c r="H26" s="1"/>
      <c r="I26" s="2"/>
      <c r="J26" s="3"/>
      <c r="K26" s="3"/>
      <c r="L26" s="3"/>
    </row>
    <row r="27" spans="1:9" ht="15.75">
      <c r="A27" s="78" t="s">
        <v>20</v>
      </c>
      <c r="B27" s="78"/>
      <c r="C27" s="78"/>
      <c r="D27" s="78"/>
      <c r="E27" s="78"/>
      <c r="F27" s="78"/>
      <c r="G27" s="78"/>
      <c r="H27" s="78"/>
      <c r="I27" s="3"/>
    </row>
    <row r="28" spans="1:9" ht="12.75">
      <c r="A28" s="28" t="s">
        <v>21</v>
      </c>
      <c r="F28" s="28" t="s">
        <v>33</v>
      </c>
      <c r="I28" s="2"/>
    </row>
    <row r="29" spans="1:6" ht="12.75">
      <c r="A29" s="28" t="s">
        <v>55</v>
      </c>
      <c r="F29" s="28" t="s">
        <v>34</v>
      </c>
    </row>
    <row r="30" spans="1:6" ht="12.75">
      <c r="A30" s="29"/>
      <c r="F30" s="28" t="s">
        <v>35</v>
      </c>
    </row>
    <row r="31" spans="1:6" ht="12.75">
      <c r="A31" s="28" t="s">
        <v>22</v>
      </c>
      <c r="F31" s="28" t="s">
        <v>36</v>
      </c>
    </row>
    <row r="32" spans="1:6" ht="12.75">
      <c r="A32" s="28" t="s">
        <v>23</v>
      </c>
      <c r="F32" s="28" t="s">
        <v>37</v>
      </c>
    </row>
    <row r="33" ht="12.75">
      <c r="A33" s="28" t="s">
        <v>24</v>
      </c>
    </row>
    <row r="34" ht="13.5" thickBot="1">
      <c r="A34" s="28" t="s">
        <v>25</v>
      </c>
    </row>
    <row r="35" spans="1:9" ht="12.75">
      <c r="A35" s="28" t="s">
        <v>26</v>
      </c>
      <c r="E35" s="5"/>
      <c r="F35" s="82" t="s">
        <v>70</v>
      </c>
      <c r="G35" s="83"/>
      <c r="H35" s="92">
        <v>38</v>
      </c>
      <c r="I35" s="5"/>
    </row>
    <row r="36" spans="1:9" ht="12.75">
      <c r="A36" s="28" t="s">
        <v>27</v>
      </c>
      <c r="E36" s="5"/>
      <c r="F36" s="66" t="s">
        <v>54</v>
      </c>
      <c r="G36" s="67"/>
      <c r="H36" s="68"/>
      <c r="I36" s="5"/>
    </row>
    <row r="37" spans="1:9" ht="12.75">
      <c r="A37" s="28" t="s">
        <v>28</v>
      </c>
      <c r="E37" s="5"/>
      <c r="F37" s="84">
        <f>(H35*(SQRT((298/H11)*(H10/760)))-H22)/H21</f>
        <v>1.2213788431903776</v>
      </c>
      <c r="G37" s="85"/>
      <c r="H37" s="86"/>
      <c r="I37" s="5"/>
    </row>
    <row r="38" spans="1:9" ht="12.75">
      <c r="A38" s="28" t="s">
        <v>29</v>
      </c>
      <c r="E38" s="5"/>
      <c r="F38" s="66" t="s">
        <v>56</v>
      </c>
      <c r="G38" s="67"/>
      <c r="H38" s="68"/>
      <c r="I38" s="5"/>
    </row>
    <row r="39" spans="1:9" ht="12.75">
      <c r="A39" s="28" t="s">
        <v>30</v>
      </c>
      <c r="E39" s="5"/>
      <c r="F39" s="84">
        <f>F37*35.310734</f>
        <v>43.12778344512313</v>
      </c>
      <c r="G39" s="85"/>
      <c r="H39" s="86"/>
      <c r="I39" s="5"/>
    </row>
    <row r="40" spans="1:9" ht="12.75">
      <c r="A40" s="28" t="s">
        <v>31</v>
      </c>
      <c r="E40" s="5"/>
      <c r="F40" s="93" t="s">
        <v>75</v>
      </c>
      <c r="G40" s="91"/>
      <c r="H40" s="94">
        <v>24</v>
      </c>
      <c r="I40" s="5"/>
    </row>
    <row r="41" spans="1:9" ht="12.75">
      <c r="A41" s="28" t="s">
        <v>32</v>
      </c>
      <c r="E41" s="5"/>
      <c r="F41" s="66" t="s">
        <v>57</v>
      </c>
      <c r="G41" s="67"/>
      <c r="H41" s="68"/>
      <c r="I41" s="5"/>
    </row>
    <row r="42" spans="1:9" ht="12.75">
      <c r="A42" s="29"/>
      <c r="E42" s="5"/>
      <c r="F42" s="84">
        <f>F37*H40*60</f>
        <v>1758.7855341941438</v>
      </c>
      <c r="G42" s="85"/>
      <c r="H42" s="86"/>
      <c r="I42" s="5"/>
    </row>
    <row r="43" spans="5:9" ht="12.75">
      <c r="E43" s="5"/>
      <c r="F43" s="66" t="s">
        <v>58</v>
      </c>
      <c r="G43" s="67"/>
      <c r="H43" s="68"/>
      <c r="I43" s="5"/>
    </row>
    <row r="44" spans="5:9" ht="13.5" thickBot="1">
      <c r="E44" s="5"/>
      <c r="F44" s="88">
        <f>F39*H40*60</f>
        <v>62104.008160977304</v>
      </c>
      <c r="G44" s="89"/>
      <c r="H44" s="90"/>
      <c r="I44" s="5"/>
    </row>
    <row r="45" spans="5:9" ht="12.75">
      <c r="E45" s="5"/>
      <c r="F45" s="87"/>
      <c r="G45" s="87"/>
      <c r="H45" s="87"/>
      <c r="I45" s="5"/>
    </row>
    <row r="46" ht="12.75">
      <c r="A46" s="65" t="s">
        <v>73</v>
      </c>
    </row>
    <row r="47" ht="12.75">
      <c r="A47" s="65"/>
    </row>
    <row r="48" spans="1:8" ht="18" customHeight="1">
      <c r="A48" s="69" t="s">
        <v>74</v>
      </c>
      <c r="B48" s="69"/>
      <c r="C48" s="69"/>
      <c r="D48" s="69"/>
      <c r="E48" s="69"/>
      <c r="F48" s="69"/>
      <c r="G48" s="69"/>
      <c r="H48" s="69"/>
    </row>
  </sheetData>
  <sheetProtection/>
  <mergeCells count="31">
    <mergeCell ref="F40:G40"/>
    <mergeCell ref="E9:G9"/>
    <mergeCell ref="E8:G8"/>
    <mergeCell ref="E11:G11"/>
    <mergeCell ref="D16:F16"/>
    <mergeCell ref="F37:H37"/>
    <mergeCell ref="F39:H39"/>
    <mergeCell ref="A27:H27"/>
    <mergeCell ref="F36:H36"/>
    <mergeCell ref="F35:G35"/>
    <mergeCell ref="F22:G22"/>
    <mergeCell ref="A10:C10"/>
    <mergeCell ref="F38:H38"/>
    <mergeCell ref="F41:H41"/>
    <mergeCell ref="B11:C11"/>
    <mergeCell ref="A3:H3"/>
    <mergeCell ref="A7:H7"/>
    <mergeCell ref="A13:H13"/>
    <mergeCell ref="A8:C8"/>
    <mergeCell ref="A9:C9"/>
    <mergeCell ref="E10:G10"/>
    <mergeCell ref="F43:H43"/>
    <mergeCell ref="A48:H48"/>
    <mergeCell ref="F25:G25"/>
    <mergeCell ref="E14:F14"/>
    <mergeCell ref="E15:F15"/>
    <mergeCell ref="F23:G23"/>
    <mergeCell ref="A18:H18"/>
    <mergeCell ref="G20:H20"/>
    <mergeCell ref="F42:H42"/>
    <mergeCell ref="F44:H44"/>
  </mergeCells>
  <printOptions/>
  <pageMargins left="0.75" right="0.75" top="0.5" bottom="0.5" header="0" footer="0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Bob</cp:lastModifiedBy>
  <cp:lastPrinted>2014-11-04T22:42:26Z</cp:lastPrinted>
  <dcterms:created xsi:type="dcterms:W3CDTF">2005-02-10T13:48:58Z</dcterms:created>
  <dcterms:modified xsi:type="dcterms:W3CDTF">2014-11-04T22:43:10Z</dcterms:modified>
  <cp:category/>
  <cp:version/>
  <cp:contentType/>
  <cp:contentStatus/>
</cp:coreProperties>
</file>